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7EADC8E-A474-4D79-9911-33C0A8DE764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თავფურცელი" sheetId="2" r:id="rId1"/>
    <sheet name="ხარჯთაღრიცხვა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4" i="1" l="1"/>
  <c r="H74" i="1"/>
  <c r="F74" i="1"/>
  <c r="J73" i="1"/>
  <c r="H73" i="1"/>
  <c r="F73" i="1"/>
  <c r="J72" i="1"/>
  <c r="H72" i="1"/>
  <c r="F72" i="1"/>
  <c r="J71" i="1"/>
  <c r="H71" i="1"/>
  <c r="F71" i="1"/>
  <c r="J70" i="1"/>
  <c r="H70" i="1"/>
  <c r="F70" i="1"/>
  <c r="J69" i="1"/>
  <c r="H69" i="1"/>
  <c r="F69" i="1"/>
  <c r="J68" i="1"/>
  <c r="H68" i="1"/>
  <c r="F68" i="1"/>
  <c r="J67" i="1"/>
  <c r="H67" i="1"/>
  <c r="F67" i="1"/>
  <c r="J66" i="1"/>
  <c r="H66" i="1"/>
  <c r="F66" i="1"/>
  <c r="J65" i="1"/>
  <c r="H65" i="1"/>
  <c r="F65" i="1"/>
  <c r="J64" i="1"/>
  <c r="H64" i="1"/>
  <c r="F64" i="1"/>
  <c r="J63" i="1"/>
  <c r="H63" i="1"/>
  <c r="F63" i="1"/>
  <c r="J62" i="1"/>
  <c r="H62" i="1"/>
  <c r="F62" i="1"/>
  <c r="D61" i="1"/>
  <c r="J61" i="1" s="1"/>
  <c r="J60" i="1"/>
  <c r="H60" i="1"/>
  <c r="F60" i="1"/>
  <c r="J59" i="1"/>
  <c r="H59" i="1"/>
  <c r="F59" i="1"/>
  <c r="J58" i="1"/>
  <c r="H58" i="1"/>
  <c r="F58" i="1"/>
  <c r="D57" i="1"/>
  <c r="F57" i="1" s="1"/>
  <c r="D56" i="1"/>
  <c r="H56" i="1" s="1"/>
  <c r="D55" i="1"/>
  <c r="J55" i="1" s="1"/>
  <c r="J54" i="1"/>
  <c r="H54" i="1"/>
  <c r="F54" i="1"/>
  <c r="D53" i="1"/>
  <c r="J53" i="1" s="1"/>
  <c r="D52" i="1"/>
  <c r="F52" i="1" s="1"/>
  <c r="D51" i="1"/>
  <c r="H51" i="1" s="1"/>
  <c r="D50" i="1"/>
  <c r="J50" i="1" s="1"/>
  <c r="D49" i="1"/>
  <c r="J49" i="1" s="1"/>
  <c r="D48" i="1"/>
  <c r="F48" i="1" s="1"/>
  <c r="J47" i="1"/>
  <c r="H47" i="1"/>
  <c r="F47" i="1"/>
  <c r="J46" i="1"/>
  <c r="H46" i="1"/>
  <c r="F46" i="1"/>
  <c r="J45" i="1"/>
  <c r="H45" i="1"/>
  <c r="F45" i="1"/>
  <c r="D44" i="1"/>
  <c r="F44" i="1" s="1"/>
  <c r="D43" i="1"/>
  <c r="H43" i="1" s="1"/>
  <c r="D42" i="1"/>
  <c r="J42" i="1" s="1"/>
  <c r="J41" i="1"/>
  <c r="H41" i="1"/>
  <c r="F41" i="1"/>
  <c r="J40" i="1"/>
  <c r="H40" i="1"/>
  <c r="F40" i="1"/>
  <c r="J39" i="1"/>
  <c r="H39" i="1"/>
  <c r="F39" i="1"/>
  <c r="J38" i="1"/>
  <c r="H38" i="1"/>
  <c r="F38" i="1"/>
  <c r="J37" i="1"/>
  <c r="H37" i="1"/>
  <c r="F37" i="1"/>
  <c r="J36" i="1"/>
  <c r="H36" i="1"/>
  <c r="F36" i="1"/>
  <c r="J35" i="1"/>
  <c r="H35" i="1"/>
  <c r="F35" i="1"/>
  <c r="J34" i="1"/>
  <c r="H34" i="1"/>
  <c r="F34" i="1"/>
  <c r="J33" i="1"/>
  <c r="H33" i="1"/>
  <c r="F33" i="1"/>
  <c r="J32" i="1"/>
  <c r="H32" i="1"/>
  <c r="F32" i="1"/>
  <c r="J31" i="1"/>
  <c r="H31" i="1"/>
  <c r="F31" i="1"/>
  <c r="J30" i="1"/>
  <c r="H30" i="1"/>
  <c r="F30" i="1"/>
  <c r="J29" i="1"/>
  <c r="H29" i="1"/>
  <c r="F29" i="1"/>
  <c r="J28" i="1"/>
  <c r="H28" i="1"/>
  <c r="F28" i="1"/>
  <c r="D27" i="1"/>
  <c r="H27" i="1" s="1"/>
  <c r="D26" i="1"/>
  <c r="J26" i="1" s="1"/>
  <c r="D25" i="1"/>
  <c r="J25" i="1" s="1"/>
  <c r="J24" i="1"/>
  <c r="H24" i="1"/>
  <c r="F24" i="1"/>
  <c r="D23" i="1"/>
  <c r="F23" i="1" s="1"/>
  <c r="D22" i="1"/>
  <c r="H22" i="1" s="1"/>
  <c r="D21" i="1"/>
  <c r="J21" i="1" s="1"/>
  <c r="J20" i="1"/>
  <c r="H20" i="1"/>
  <c r="F20" i="1"/>
  <c r="D19" i="1"/>
  <c r="J19" i="1" s="1"/>
  <c r="D18" i="1"/>
  <c r="F18" i="1" s="1"/>
  <c r="D17" i="1"/>
  <c r="H17" i="1" s="1"/>
  <c r="J16" i="1"/>
  <c r="H16" i="1"/>
  <c r="J15" i="1"/>
  <c r="H15" i="1"/>
  <c r="J14" i="1"/>
  <c r="H14" i="1"/>
  <c r="H61" i="1" l="1"/>
  <c r="K65" i="1"/>
  <c r="K73" i="1"/>
  <c r="K69" i="1"/>
  <c r="J23" i="1"/>
  <c r="K31" i="1"/>
  <c r="K33" i="1"/>
  <c r="J43" i="1"/>
  <c r="J52" i="1"/>
  <c r="K30" i="1"/>
  <c r="K34" i="1"/>
  <c r="K32" i="1"/>
  <c r="K35" i="1" s="1"/>
  <c r="K38" i="1"/>
  <c r="K16" i="1"/>
  <c r="J57" i="1"/>
  <c r="K47" i="1"/>
  <c r="F53" i="1"/>
  <c r="J17" i="1"/>
  <c r="F19" i="1"/>
  <c r="J22" i="1"/>
  <c r="F25" i="1"/>
  <c r="K37" i="1"/>
  <c r="K41" i="1"/>
  <c r="F49" i="1"/>
  <c r="J51" i="1"/>
  <c r="J56" i="1"/>
  <c r="K60" i="1"/>
  <c r="K68" i="1"/>
  <c r="K72" i="1"/>
  <c r="H18" i="1"/>
  <c r="H19" i="1"/>
  <c r="K20" i="1"/>
  <c r="H25" i="1"/>
  <c r="K25" i="1" s="1"/>
  <c r="J27" i="1"/>
  <c r="K40" i="1"/>
  <c r="H44" i="1"/>
  <c r="H48" i="1"/>
  <c r="H49" i="1"/>
  <c r="K54" i="1"/>
  <c r="K59" i="1"/>
  <c r="K62" i="1"/>
  <c r="K67" i="1"/>
  <c r="K71" i="1"/>
  <c r="J18" i="1"/>
  <c r="H23" i="1"/>
  <c r="K24" i="1"/>
  <c r="K39" i="1"/>
  <c r="J44" i="1"/>
  <c r="J48" i="1"/>
  <c r="H52" i="1"/>
  <c r="K52" i="1" s="1"/>
  <c r="H53" i="1"/>
  <c r="H57" i="1"/>
  <c r="K57" i="1" s="1"/>
  <c r="K58" i="1"/>
  <c r="F61" i="1"/>
  <c r="K61" i="1" s="1"/>
  <c r="K70" i="1"/>
  <c r="K18" i="1"/>
  <c r="H42" i="1"/>
  <c r="F43" i="1"/>
  <c r="H50" i="1"/>
  <c r="F51" i="1"/>
  <c r="H55" i="1"/>
  <c r="F56" i="1"/>
  <c r="F21" i="1"/>
  <c r="F26" i="1"/>
  <c r="F42" i="1"/>
  <c r="F50" i="1"/>
  <c r="F55" i="1"/>
  <c r="F17" i="1"/>
  <c r="H21" i="1"/>
  <c r="F22" i="1"/>
  <c r="H26" i="1"/>
  <c r="F27" i="1"/>
  <c r="K23" i="1" l="1"/>
  <c r="K43" i="1"/>
  <c r="K56" i="1"/>
  <c r="K44" i="1"/>
  <c r="K49" i="1"/>
  <c r="K48" i="1"/>
  <c r="H75" i="1"/>
  <c r="K55" i="1"/>
  <c r="K22" i="1"/>
  <c r="K53" i="1"/>
  <c r="K27" i="1"/>
  <c r="K19" i="1"/>
  <c r="J75" i="1"/>
  <c r="K74" i="1"/>
  <c r="K42" i="1"/>
  <c r="K26" i="1"/>
  <c r="K21" i="1"/>
  <c r="K51" i="1"/>
  <c r="K50" i="1"/>
  <c r="F75" i="1"/>
  <c r="K76" i="1" s="1"/>
  <c r="K17" i="1"/>
  <c r="K28" i="1" l="1"/>
  <c r="K63" i="1"/>
  <c r="K45" i="1"/>
  <c r="K75" i="1" l="1"/>
  <c r="K77" i="1" s="1"/>
  <c r="K78" i="1" s="1"/>
  <c r="K79" i="1" s="1"/>
  <c r="K80" i="1" s="1"/>
  <c r="K81" i="1" s="1"/>
  <c r="K82" i="1" s="1"/>
  <c r="K83" i="1" s="1"/>
  <c r="K10" i="1" l="1"/>
  <c r="K84" i="1"/>
  <c r="K85" i="1" s="1"/>
  <c r="D13" i="2" s="1"/>
</calcChain>
</file>

<file path=xl/sharedStrings.xml><?xml version="1.0" encoding="utf-8"?>
<sst xmlns="http://schemas.openxmlformats.org/spreadsheetml/2006/main" count="154" uniqueCount="89">
  <si>
    <t>სახარჯთაღრიცხვო  ღირ-ბა   ლარი</t>
  </si>
  <si>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</si>
  <si>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</si>
  <si>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</si>
  <si>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</si>
  <si>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</si>
  <si>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</si>
  <si>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</si>
  <si>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</si>
  <si>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</si>
  <si>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 xml:space="preserve">  სამონტაჟო სამუშაოები</t>
  </si>
  <si>
    <t>1.  იატაკები</t>
  </si>
  <si>
    <t>ქვიშა-ცემენტის მჭიმის მოწყობა იატაკებზე სისქე 4სმ მარკით B150</t>
  </si>
  <si>
    <t>მ²</t>
  </si>
  <si>
    <t>ქვიშა           Χ 0.04 Χ 1.2</t>
  </si>
  <si>
    <t>მ³</t>
  </si>
  <si>
    <t>ცემენტი  M400       Χ 0.04 Χ 0,414</t>
  </si>
  <si>
    <t>ტნ</t>
  </si>
  <si>
    <t>სხვა მასალები</t>
  </si>
  <si>
    <t>ლარი</t>
  </si>
  <si>
    <t>კერამოგრანიტის ფილების დაგება იატაკზე</t>
  </si>
  <si>
    <t>წებოცემენტი     Χ 6</t>
  </si>
  <si>
    <t>კგ</t>
  </si>
  <si>
    <t>კერამოგრანიტის ფილებით  7.0 სმ სიმაღლის პლინტუსის მოწყობა იატაკზე</t>
  </si>
  <si>
    <t>მ</t>
  </si>
  <si>
    <t>2. კედლები და ტიხრები</t>
  </si>
  <si>
    <t xml:space="preserve">თ/მუყაოს ტიხრების მოწყობა ჩვეულებრივი ფილებით იზოლაციით </t>
  </si>
  <si>
    <t>თაბ.მუყ. ფილა ჩვეულებრივი       Χ 1.05</t>
  </si>
  <si>
    <t>თ/მ პროფილი და სხვა მასალები 1მ² ტიხარზე</t>
  </si>
  <si>
    <t xml:space="preserve">საიზოლაციო მასალა  ქვა- ბამბა </t>
  </si>
  <si>
    <t>3. ჭერები</t>
  </si>
  <si>
    <t xml:space="preserve">არმსტრონგის შეკიდული ჭერის მოწყობა </t>
  </si>
  <si>
    <t xml:space="preserve">არმსტრონგის ჭერის კარკასი საკიდებით და სხვა დეტალებით </t>
  </si>
  <si>
    <t>არმსტრონგის  ჭერის ნესტგამძლე ფილები  600× 600</t>
  </si>
  <si>
    <t xml:space="preserve">თაბ/მუყაოს შეკიდული ჭერის მოწყობა ჩვეულებრივი ფილებით </t>
  </si>
  <si>
    <t>4. სამღებრო და კედლის დეკორაციის სამუშაოები</t>
  </si>
  <si>
    <t>ტიხრებისა და კედლების დამუშავება და შეღებვა (კაპაროლის ან მსგავსი)Pacific 125  საღებავით</t>
  </si>
  <si>
    <t xml:space="preserve">ფითხი   0.25 Χ </t>
  </si>
  <si>
    <t xml:space="preserve">საღებავი Pacific 125  0.4 Χ </t>
  </si>
  <si>
    <t xml:space="preserve">ზუმფარა     0.009 Χ </t>
  </si>
  <si>
    <t>სამღებრო ბადე ლენტა</t>
  </si>
  <si>
    <t>სამღებრო კუთხოვანა</t>
  </si>
  <si>
    <t>თაბ/მუყაოს ჭერის დამუშავება და შეღებვა წყალემულსიური საღებავით</t>
  </si>
  <si>
    <t>ფითხი   0.25 Χ</t>
  </si>
  <si>
    <t xml:space="preserve">წყალემულსიური საღებავი </t>
  </si>
  <si>
    <t xml:space="preserve">ზუმფარა     0.009  </t>
  </si>
  <si>
    <t>დაპრინტული შპალერის გაკვრა (იხ. რენდერი)</t>
  </si>
  <si>
    <t>დაპრინტული შპალერი</t>
  </si>
  <si>
    <t>შპალერის წებო</t>
  </si>
  <si>
    <t>5.  კარ-ფანჯრები</t>
  </si>
  <si>
    <t>ალუმინის შავი კარკასი, ვიტრაჟებისა და კარებების მონტაჟი  ჰოლში</t>
  </si>
  <si>
    <t xml:space="preserve"> 6. ელექტრო სამონტაჟო სამუშაოები </t>
  </si>
  <si>
    <t>ლედ სანათი ამსტრონგის 60X60 (იხილ. დიზაინ რენდერზე)</t>
  </si>
  <si>
    <t>კომპ</t>
  </si>
  <si>
    <t>ც</t>
  </si>
  <si>
    <t>სანათი  ალუმინის პროფილზე 2000 მმ, ვიტეკი 2165-LS SMD2835 240 LED HIGH LUMEN 4000K IP20 3243 კვების ბლოკი 120W 12V 10A IP20 (იხილ. დიზაინ რენდერზე)</t>
  </si>
  <si>
    <t>ლენტური სანათი 2165-LS SMD2835 240 LED HIGH LUMEN 4000K IP20  (იხილ. დიზაინ რენდერზე)</t>
  </si>
  <si>
    <t>დაშვებული სანათი (იხილ. დიზაინ რენდერზე)</t>
  </si>
  <si>
    <t>სხვა დამხმარე მასალები</t>
  </si>
  <si>
    <t>ქვეთავების ჯამი</t>
  </si>
  <si>
    <t>სატრანსპორტო ხარჯი</t>
  </si>
  <si>
    <t>ზედნადები ხარჯი</t>
  </si>
  <si>
    <t>გეგმიური დაგროვება</t>
  </si>
  <si>
    <t>გაუთვალისწინებელი ხარჯები</t>
  </si>
  <si>
    <t xml:space="preserve">დღგ </t>
  </si>
  <si>
    <t>სულ ჯამი</t>
  </si>
  <si>
    <t>კერამოგრანიტის ფილა ბეტონის ფაქტურიანი და  ცისფერი  (იხ. რენდერზე)      Χ1.02</t>
  </si>
  <si>
    <t>კერამოგრანიტის ფილა  Χ 0.07 Χ1.02</t>
  </si>
  <si>
    <t>წებოცემენტი  Χ0.07  Χ 6</t>
  </si>
  <si>
    <t>ლითონის კარკასი და სხვა მასალები 1მ²-ზე</t>
  </si>
  <si>
    <t>თაბ/მუყაოს ფილა    1.05×11.62</t>
  </si>
  <si>
    <t>არსებული მისადგმელი (50×50)სმ ზომის ლედ სანათების მონტაჟი</t>
  </si>
  <si>
    <t>დანართი #5</t>
  </si>
  <si>
    <t>დამკვეთი:</t>
  </si>
  <si>
    <t>სს ევექსის ჰოსპიტლები (ს/კ 404476205)</t>
  </si>
  <si>
    <t>შემსრულებელი:</t>
  </si>
  <si>
    <t>ობიექტი:</t>
  </si>
  <si>
    <t>მ.იაშვილის სახელობის ბავშვთა ცენტრალური საავადმყოფო</t>
  </si>
  <si>
    <t>ობიექტის მისამართი:</t>
  </si>
  <si>
    <t>ქ. თბილისი, ლუბლიანას 2/6</t>
  </si>
  <si>
    <t xml:space="preserve">ქ. თბილისში, ლუბლიანას ქ. 2/6,  მ. იაშვილის სახელობის ბავშვთა ცენტრალურ საავადმყოფოში შესასრულებელი სამუშაოები </t>
  </si>
  <si>
    <t>ხ   ა   რ   ჯ   თ   ა   ღ   რ  ი  ც   ხ   ვ  ა</t>
  </si>
  <si>
    <t>საორიენტაციო სახარჯთაღრიცხვო ღირებულება</t>
  </si>
  <si>
    <t>ქ. თბილისი, ლუბლიანას ქ. 2/6    მ. იაშვილის  სახელობის ბავშვთა  ცენტრალურ საავადმყოფოში  შესასრულებელი სამუშაოების ხარჯთაღრიცხვა (საერთო ფართი 418 მ²)</t>
  </si>
  <si>
    <t>ქ. თბილისი,   2019  წლის  სექტემბერი</t>
  </si>
  <si>
    <t>შესრულების ვადა (დღე):</t>
  </si>
  <si>
    <t>შემსრულებელი კომპანია</t>
  </si>
  <si>
    <t>თარიღი:</t>
  </si>
  <si>
    <t>დირექტორი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</si>
</sst>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-* #,##0.0\ _₽_-;\-* #,##0.0\ _₽_-;_-* &quot;-&quot;?\ _₽_-;_-@_-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6">
    <xf numFmtId="0" fontId="0" fillId="0" borderId="0" xfId="0"/>
    <xf numFmtId="0" fontId="1" fillId="0" borderId="5" xfId="0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 wrapText="1"/>
    </xf>
    <xf numFmtId="9" fontId="1" fillId="0" borderId="5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center" wrapText="1"/>
    </xf>
    <xf numFmtId="9" fontId="1" fillId="0" borderId="5" xfId="0" applyNumberFormat="1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2" fontId="2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2" fontId="4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/>
    </xf>
    <xf numFmtId="2" fontId="5" fillId="2" borderId="5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/>
    <xf numFmtId="165" fontId="4" fillId="2" borderId="5" xfId="0" applyNumberFormat="1" applyFont="1" applyFill="1" applyBorder="1" applyAlignment="1"/>
    <xf numFmtId="9" fontId="3" fillId="2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/>
    </xf>
    <xf numFmtId="0" fontId="3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vertical="top"/>
    </xf>
    <xf numFmtId="49" fontId="1" fillId="0" borderId="5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Border="1"/>
    <xf numFmtId="166" fontId="3" fillId="0" borderId="0" xfId="1" applyNumberFormat="1" applyFont="1"/>
    <xf numFmtId="0" fontId="0" fillId="0" borderId="0" xfId="0" applyAlignment="1">
      <alignment horizontal="center"/>
    </xf>
    <xf numFmtId="166" fontId="0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3" fillId="3" borderId="0" xfId="0" applyFont="1" applyFill="1" applyBorder="1"/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6:D17"/>
  <sheetViews>
    <sheetView tabSelected="1" workbookViewId="0">
      <selection activeCell="D31" sqref="D31"/>
    </sheetView>
  </sheetViews>
  <sheetFormatPr defaultRowHeight="15" x14ac:dyDescent="0.25"/>
  <cols>
    <col min="4" max="4" width="127.5703125" bestFit="1" customWidth="1"/>
  </cols>
  <sheetData>
    <row r="6" spans="4:4" x14ac:dyDescent="0.25">
      <c r="D6" s="52" t="s">
        <v>80</v>
      </c>
    </row>
    <row r="7" spans="4:4" x14ac:dyDescent="0.25">
      <c r="D7" s="52"/>
    </row>
    <row r="8" spans="4:4" x14ac:dyDescent="0.25">
      <c r="D8" s="52" t="s">
        <v>81</v>
      </c>
    </row>
    <row r="9" spans="4:4" x14ac:dyDescent="0.25">
      <c r="D9" s="52"/>
    </row>
    <row r="10" spans="4:4" x14ac:dyDescent="0.25">
      <c r="D10" s="52"/>
    </row>
    <row r="11" spans="4:4" x14ac:dyDescent="0.25">
      <c r="D11" s="52" t="s">
        <v>82</v>
      </c>
    </row>
    <row r="12" spans="4:4" x14ac:dyDescent="0.25">
      <c r="D12" s="52"/>
    </row>
    <row r="13" spans="4:4" x14ac:dyDescent="0.25">
      <c r="D13" s="53">
        <f>ხარჯთაღრიცხვა!K85</f>
        <v>0</v>
      </c>
    </row>
    <row r="14" spans="4:4" x14ac:dyDescent="0.25">
      <c r="D14" s="52" t="s">
        <v>19</v>
      </c>
    </row>
    <row r="15" spans="4:4" x14ac:dyDescent="0.25">
      <c r="D15" s="52"/>
    </row>
    <row r="16" spans="4:4" x14ac:dyDescent="0.25">
      <c r="D16" s="52"/>
    </row>
    <row r="17" spans="4:4" x14ac:dyDescent="0.25">
      <c r="D17" s="52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"/>
  <sheetViews>
    <sheetView workbookViewId="0">
      <selection activeCell="K48" sqref="K48"/>
    </sheetView>
  </sheetViews>
  <sheetFormatPr defaultColWidth="9.140625" defaultRowHeight="15" customHeight="1" x14ac:dyDescent="0.2"/>
  <cols>
    <col min="1" max="1" width="5" style="36" customWidth="1"/>
    <col min="2" max="2" width="47.140625" style="37" customWidth="1"/>
    <col min="3" max="10" width="9.140625" style="36"/>
    <col min="11" max="11" width="12.7109375" style="36" customWidth="1"/>
    <col min="12" max="16384" width="9.140625" style="36"/>
  </cols>
  <sheetData>
    <row r="1" spans="1:11" ht="15" customHeight="1" x14ac:dyDescent="0.2">
      <c r="B1" s="49" t="s">
        <v>72</v>
      </c>
    </row>
    <row r="2" spans="1:11" ht="15" customHeight="1" x14ac:dyDescent="0.2">
      <c r="B2" s="49" t="s">
        <v>73</v>
      </c>
      <c r="C2" s="70" t="s">
        <v>74</v>
      </c>
      <c r="D2" s="70"/>
      <c r="E2" s="70"/>
      <c r="F2" s="70"/>
      <c r="G2" s="70"/>
      <c r="H2" s="70"/>
      <c r="I2" s="70"/>
      <c r="J2" s="70"/>
    </row>
    <row r="3" spans="1:11" ht="15" customHeight="1" x14ac:dyDescent="0.2">
      <c r="B3" s="49" t="s">
        <v>75</v>
      </c>
      <c r="C3" s="71"/>
      <c r="D3" s="71"/>
      <c r="E3" s="71"/>
      <c r="F3" s="71"/>
      <c r="G3" s="71"/>
      <c r="H3" s="71"/>
      <c r="I3" s="71"/>
      <c r="J3" s="71"/>
    </row>
    <row r="4" spans="1:11" ht="15" customHeight="1" x14ac:dyDescent="0.2">
      <c r="B4" s="49" t="s">
        <v>76</v>
      </c>
      <c r="C4" s="70" t="s">
        <v>77</v>
      </c>
      <c r="D4" s="70"/>
      <c r="E4" s="70"/>
      <c r="F4" s="70"/>
      <c r="G4" s="70"/>
      <c r="H4" s="70"/>
      <c r="I4" s="70"/>
      <c r="J4" s="70"/>
    </row>
    <row r="5" spans="1:11" ht="15" customHeight="1" x14ac:dyDescent="0.2">
      <c r="B5" s="49" t="s">
        <v>78</v>
      </c>
      <c r="C5" s="70" t="s">
        <v>79</v>
      </c>
      <c r="D5" s="70"/>
      <c r="E5" s="70"/>
      <c r="F5" s="70"/>
      <c r="G5" s="70"/>
      <c r="H5" s="70"/>
      <c r="I5" s="70"/>
      <c r="J5" s="70"/>
    </row>
    <row r="8" spans="1:11" ht="36.75" customHeight="1" x14ac:dyDescent="0.2">
      <c r="B8" s="72" t="s">
        <v>83</v>
      </c>
      <c r="C8" s="72"/>
      <c r="D8" s="72"/>
      <c r="E8" s="72"/>
      <c r="F8" s="72"/>
      <c r="G8" s="72"/>
      <c r="H8" s="72"/>
      <c r="I8" s="72"/>
      <c r="J8" s="72"/>
      <c r="K8" s="72"/>
    </row>
    <row r="10" spans="1:11" ht="15" customHeight="1" x14ac:dyDescent="0.2">
      <c r="E10" s="75" t="s">
        <v>0</v>
      </c>
      <c r="F10" s="75"/>
      <c r="G10" s="75"/>
      <c r="H10" s="75"/>
      <c r="I10" s="75"/>
      <c r="J10" s="75"/>
      <c r="K10" s="51">
        <f>K77</f>
        <v>0</v>
      </c>
    </row>
    <row r="11" spans="1:11" ht="43.9" customHeight="1" x14ac:dyDescent="0.2">
      <c r="A11" s="62" t="s">
        <v>1</v>
      </c>
      <c r="B11" s="59" t="s">
        <v>2</v>
      </c>
      <c r="C11" s="62" t="s">
        <v>3</v>
      </c>
      <c r="D11" s="66" t="s">
        <v>4</v>
      </c>
      <c r="E11" s="68" t="s">
        <v>5</v>
      </c>
      <c r="F11" s="69"/>
      <c r="G11" s="68" t="s">
        <v>6</v>
      </c>
      <c r="H11" s="69"/>
      <c r="I11" s="73" t="s">
        <v>7</v>
      </c>
      <c r="J11" s="74"/>
      <c r="K11" s="62" t="s">
        <v>8</v>
      </c>
    </row>
    <row r="12" spans="1:11" ht="25.5" x14ac:dyDescent="0.2">
      <c r="A12" s="64"/>
      <c r="B12" s="61"/>
      <c r="C12" s="64"/>
      <c r="D12" s="67"/>
      <c r="E12" s="15" t="s">
        <v>9</v>
      </c>
      <c r="F12" s="16" t="s">
        <v>8</v>
      </c>
      <c r="G12" s="15" t="s">
        <v>9</v>
      </c>
      <c r="H12" s="16" t="s">
        <v>8</v>
      </c>
      <c r="I12" s="15" t="s">
        <v>9</v>
      </c>
      <c r="J12" s="16" t="s">
        <v>8</v>
      </c>
      <c r="K12" s="64"/>
    </row>
    <row r="13" spans="1:11" ht="15" customHeight="1" x14ac:dyDescent="0.2">
      <c r="A13" s="17">
        <v>1</v>
      </c>
      <c r="B13" s="3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</row>
    <row r="14" spans="1:11" ht="15" customHeight="1" x14ac:dyDescent="0.2">
      <c r="A14" s="17"/>
      <c r="B14" s="39" t="s">
        <v>10</v>
      </c>
      <c r="C14" s="18"/>
      <c r="D14" s="19"/>
      <c r="E14" s="19"/>
      <c r="F14" s="19"/>
      <c r="G14" s="19"/>
      <c r="H14" s="20">
        <f t="shared" ref="H14:H74" si="0">G14*D14</f>
        <v>0</v>
      </c>
      <c r="I14" s="19"/>
      <c r="J14" s="20">
        <f t="shared" ref="J14:J74" si="1">I14*D14</f>
        <v>0</v>
      </c>
      <c r="K14" s="19"/>
    </row>
    <row r="15" spans="1:11" ht="15" customHeight="1" x14ac:dyDescent="0.2">
      <c r="A15" s="17"/>
      <c r="B15" s="39" t="s">
        <v>11</v>
      </c>
      <c r="C15" s="18"/>
      <c r="D15" s="19"/>
      <c r="E15" s="19"/>
      <c r="F15" s="19"/>
      <c r="G15" s="19"/>
      <c r="H15" s="20">
        <f t="shared" si="0"/>
        <v>0</v>
      </c>
      <c r="I15" s="19"/>
      <c r="J15" s="20">
        <f t="shared" si="1"/>
        <v>0</v>
      </c>
      <c r="K15" s="19"/>
    </row>
    <row r="16" spans="1:11" ht="25.5" x14ac:dyDescent="0.2">
      <c r="A16" s="59">
        <v>1</v>
      </c>
      <c r="B16" s="40" t="s">
        <v>12</v>
      </c>
      <c r="C16" s="16" t="s">
        <v>13</v>
      </c>
      <c r="D16" s="21">
        <v>418</v>
      </c>
      <c r="E16" s="21"/>
      <c r="F16" s="21"/>
      <c r="G16" s="21"/>
      <c r="H16" s="21">
        <f t="shared" si="0"/>
        <v>0</v>
      </c>
      <c r="I16" s="21"/>
      <c r="J16" s="21">
        <f t="shared" si="1"/>
        <v>0</v>
      </c>
      <c r="K16" s="21">
        <f>J16+H16+F16</f>
        <v>0</v>
      </c>
    </row>
    <row r="17" spans="1:11" ht="15" customHeight="1" x14ac:dyDescent="0.2">
      <c r="A17" s="60"/>
      <c r="B17" s="41" t="s">
        <v>14</v>
      </c>
      <c r="C17" s="18" t="s">
        <v>15</v>
      </c>
      <c r="D17" s="19">
        <f>D16*0.04*1.2</f>
        <v>20.063999999999997</v>
      </c>
      <c r="E17" s="19"/>
      <c r="F17" s="20">
        <f t="shared" ref="F17:F74" si="2">E17*D17</f>
        <v>0</v>
      </c>
      <c r="G17" s="19"/>
      <c r="H17" s="21">
        <f t="shared" si="0"/>
        <v>0</v>
      </c>
      <c r="I17" s="19"/>
      <c r="J17" s="21">
        <f t="shared" si="1"/>
        <v>0</v>
      </c>
      <c r="K17" s="21">
        <f t="shared" ref="K17:K27" si="3">J17+H17+F17</f>
        <v>0</v>
      </c>
    </row>
    <row r="18" spans="1:11" ht="15" customHeight="1" x14ac:dyDescent="0.2">
      <c r="A18" s="60"/>
      <c r="B18" s="41" t="s">
        <v>16</v>
      </c>
      <c r="C18" s="18" t="s">
        <v>17</v>
      </c>
      <c r="D18" s="19">
        <f>D16*0.04*0.414</f>
        <v>6.9220799999999993</v>
      </c>
      <c r="E18" s="19"/>
      <c r="F18" s="20">
        <f t="shared" si="2"/>
        <v>0</v>
      </c>
      <c r="G18" s="19"/>
      <c r="H18" s="21">
        <f t="shared" si="0"/>
        <v>0</v>
      </c>
      <c r="I18" s="19"/>
      <c r="J18" s="21">
        <f t="shared" si="1"/>
        <v>0</v>
      </c>
      <c r="K18" s="21">
        <f t="shared" si="3"/>
        <v>0</v>
      </c>
    </row>
    <row r="19" spans="1:11" ht="15" customHeight="1" x14ac:dyDescent="0.2">
      <c r="A19" s="61"/>
      <c r="B19" s="41" t="s">
        <v>18</v>
      </c>
      <c r="C19" s="18" t="s">
        <v>19</v>
      </c>
      <c r="D19" s="19">
        <f>D16*0.06</f>
        <v>25.08</v>
      </c>
      <c r="E19" s="19"/>
      <c r="F19" s="20">
        <f t="shared" si="2"/>
        <v>0</v>
      </c>
      <c r="G19" s="19"/>
      <c r="H19" s="21">
        <f t="shared" si="0"/>
        <v>0</v>
      </c>
      <c r="I19" s="19"/>
      <c r="J19" s="21">
        <f t="shared" si="1"/>
        <v>0</v>
      </c>
      <c r="K19" s="21">
        <f t="shared" si="3"/>
        <v>0</v>
      </c>
    </row>
    <row r="20" spans="1:11" ht="15" customHeight="1" x14ac:dyDescent="0.2">
      <c r="A20" s="59">
        <v>2</v>
      </c>
      <c r="B20" s="41" t="s">
        <v>20</v>
      </c>
      <c r="C20" s="18" t="s">
        <v>13</v>
      </c>
      <c r="D20" s="19">
        <v>418</v>
      </c>
      <c r="E20" s="19"/>
      <c r="F20" s="20">
        <f t="shared" si="2"/>
        <v>0</v>
      </c>
      <c r="G20" s="19"/>
      <c r="H20" s="21">
        <f t="shared" si="0"/>
        <v>0</v>
      </c>
      <c r="I20" s="19"/>
      <c r="J20" s="21">
        <f t="shared" si="1"/>
        <v>0</v>
      </c>
      <c r="K20" s="21">
        <f t="shared" si="3"/>
        <v>0</v>
      </c>
    </row>
    <row r="21" spans="1:11" ht="15" customHeight="1" x14ac:dyDescent="0.2">
      <c r="A21" s="60"/>
      <c r="B21" s="40" t="s">
        <v>66</v>
      </c>
      <c r="C21" s="17" t="s">
        <v>13</v>
      </c>
      <c r="D21" s="20">
        <f>D20*1.02</f>
        <v>426.36</v>
      </c>
      <c r="E21" s="20"/>
      <c r="F21" s="20">
        <f t="shared" si="2"/>
        <v>0</v>
      </c>
      <c r="G21" s="20"/>
      <c r="H21" s="21">
        <f t="shared" si="0"/>
        <v>0</v>
      </c>
      <c r="I21" s="20"/>
      <c r="J21" s="21">
        <f t="shared" si="1"/>
        <v>0</v>
      </c>
      <c r="K21" s="21">
        <f t="shared" si="3"/>
        <v>0</v>
      </c>
    </row>
    <row r="22" spans="1:11" ht="15" customHeight="1" x14ac:dyDescent="0.2">
      <c r="A22" s="60"/>
      <c r="B22" s="41" t="s">
        <v>21</v>
      </c>
      <c r="C22" s="18" t="s">
        <v>22</v>
      </c>
      <c r="D22" s="19">
        <f>D20*6</f>
        <v>2508</v>
      </c>
      <c r="E22" s="19"/>
      <c r="F22" s="20">
        <f t="shared" si="2"/>
        <v>0</v>
      </c>
      <c r="G22" s="19"/>
      <c r="H22" s="21">
        <f t="shared" si="0"/>
        <v>0</v>
      </c>
      <c r="I22" s="19"/>
      <c r="J22" s="21">
        <f t="shared" si="1"/>
        <v>0</v>
      </c>
      <c r="K22" s="21">
        <f t="shared" si="3"/>
        <v>0</v>
      </c>
    </row>
    <row r="23" spans="1:11" ht="15" customHeight="1" x14ac:dyDescent="0.2">
      <c r="A23" s="61"/>
      <c r="B23" s="41" t="s">
        <v>18</v>
      </c>
      <c r="C23" s="18" t="s">
        <v>19</v>
      </c>
      <c r="D23" s="19">
        <f>D20*0.08</f>
        <v>33.44</v>
      </c>
      <c r="E23" s="19"/>
      <c r="F23" s="20">
        <f t="shared" si="2"/>
        <v>0</v>
      </c>
      <c r="G23" s="19"/>
      <c r="H23" s="21">
        <f t="shared" si="0"/>
        <v>0</v>
      </c>
      <c r="I23" s="19"/>
      <c r="J23" s="21">
        <f t="shared" si="1"/>
        <v>0</v>
      </c>
      <c r="K23" s="21">
        <f t="shared" si="3"/>
        <v>0</v>
      </c>
    </row>
    <row r="24" spans="1:11" ht="15" customHeight="1" x14ac:dyDescent="0.2">
      <c r="A24" s="59">
        <v>3</v>
      </c>
      <c r="B24" s="40" t="s">
        <v>23</v>
      </c>
      <c r="C24" s="16" t="s">
        <v>24</v>
      </c>
      <c r="D24" s="21">
        <v>380</v>
      </c>
      <c r="E24" s="21"/>
      <c r="F24" s="20">
        <f t="shared" si="2"/>
        <v>0</v>
      </c>
      <c r="G24" s="21"/>
      <c r="H24" s="21">
        <f t="shared" si="0"/>
        <v>0</v>
      </c>
      <c r="I24" s="21"/>
      <c r="J24" s="21">
        <f t="shared" si="1"/>
        <v>0</v>
      </c>
      <c r="K24" s="21">
        <f t="shared" si="3"/>
        <v>0</v>
      </c>
    </row>
    <row r="25" spans="1:11" ht="15" customHeight="1" x14ac:dyDescent="0.2">
      <c r="A25" s="60"/>
      <c r="B25" s="41" t="s">
        <v>67</v>
      </c>
      <c r="C25" s="18" t="s">
        <v>13</v>
      </c>
      <c r="D25" s="19">
        <f>D24*0.07*1.02</f>
        <v>27.132000000000001</v>
      </c>
      <c r="E25" s="19"/>
      <c r="F25" s="20">
        <f t="shared" si="2"/>
        <v>0</v>
      </c>
      <c r="G25" s="19"/>
      <c r="H25" s="21">
        <f t="shared" si="0"/>
        <v>0</v>
      </c>
      <c r="I25" s="19"/>
      <c r="J25" s="21">
        <f t="shared" si="1"/>
        <v>0</v>
      </c>
      <c r="K25" s="21">
        <f t="shared" si="3"/>
        <v>0</v>
      </c>
    </row>
    <row r="26" spans="1:11" ht="15" customHeight="1" x14ac:dyDescent="0.2">
      <c r="A26" s="60"/>
      <c r="B26" s="41" t="s">
        <v>68</v>
      </c>
      <c r="C26" s="18" t="s">
        <v>22</v>
      </c>
      <c r="D26" s="19">
        <f>D24*0.07*6</f>
        <v>159.60000000000002</v>
      </c>
      <c r="E26" s="19"/>
      <c r="F26" s="20">
        <f t="shared" si="2"/>
        <v>0</v>
      </c>
      <c r="G26" s="19"/>
      <c r="H26" s="21">
        <f t="shared" si="0"/>
        <v>0</v>
      </c>
      <c r="I26" s="19"/>
      <c r="J26" s="21">
        <f t="shared" si="1"/>
        <v>0</v>
      </c>
      <c r="K26" s="21">
        <f t="shared" si="3"/>
        <v>0</v>
      </c>
    </row>
    <row r="27" spans="1:11" ht="15" customHeight="1" x14ac:dyDescent="0.2">
      <c r="A27" s="61"/>
      <c r="B27" s="41" t="s">
        <v>18</v>
      </c>
      <c r="C27" s="18" t="s">
        <v>19</v>
      </c>
      <c r="D27" s="19">
        <f>D24*0.04</f>
        <v>15.200000000000001</v>
      </c>
      <c r="E27" s="19"/>
      <c r="F27" s="20">
        <f t="shared" si="2"/>
        <v>0</v>
      </c>
      <c r="G27" s="19"/>
      <c r="H27" s="21">
        <f t="shared" si="0"/>
        <v>0</v>
      </c>
      <c r="I27" s="19"/>
      <c r="J27" s="21">
        <f t="shared" si="1"/>
        <v>0</v>
      </c>
      <c r="K27" s="21">
        <f t="shared" si="3"/>
        <v>0</v>
      </c>
    </row>
    <row r="28" spans="1:11" ht="15" customHeight="1" x14ac:dyDescent="0.2">
      <c r="A28" s="17"/>
      <c r="B28" s="42" t="s">
        <v>8</v>
      </c>
      <c r="C28" s="18"/>
      <c r="D28" s="19"/>
      <c r="E28" s="19"/>
      <c r="F28" s="20">
        <f t="shared" si="2"/>
        <v>0</v>
      </c>
      <c r="G28" s="19"/>
      <c r="H28" s="21">
        <f t="shared" si="0"/>
        <v>0</v>
      </c>
      <c r="I28" s="19"/>
      <c r="J28" s="21">
        <f t="shared" si="1"/>
        <v>0</v>
      </c>
      <c r="K28" s="23">
        <f>SUM(K16:K27)</f>
        <v>0</v>
      </c>
    </row>
    <row r="29" spans="1:11" ht="15" customHeight="1" x14ac:dyDescent="0.2">
      <c r="A29" s="17"/>
      <c r="B29" s="39" t="s">
        <v>25</v>
      </c>
      <c r="C29" s="18"/>
      <c r="D29" s="19"/>
      <c r="E29" s="19"/>
      <c r="F29" s="20">
        <f t="shared" si="2"/>
        <v>0</v>
      </c>
      <c r="G29" s="19"/>
      <c r="H29" s="21">
        <f t="shared" si="0"/>
        <v>0</v>
      </c>
      <c r="I29" s="19"/>
      <c r="J29" s="21">
        <f t="shared" si="1"/>
        <v>0</v>
      </c>
      <c r="K29" s="19"/>
    </row>
    <row r="30" spans="1:11" ht="15" customHeight="1" x14ac:dyDescent="0.2">
      <c r="A30" s="16">
        <v>1</v>
      </c>
      <c r="B30" s="40" t="s">
        <v>26</v>
      </c>
      <c r="C30" s="16" t="s">
        <v>13</v>
      </c>
      <c r="D30" s="21">
        <v>30</v>
      </c>
      <c r="E30" s="21"/>
      <c r="F30" s="20">
        <f t="shared" si="2"/>
        <v>0</v>
      </c>
      <c r="G30" s="21"/>
      <c r="H30" s="21">
        <f t="shared" si="0"/>
        <v>0</v>
      </c>
      <c r="I30" s="21"/>
      <c r="J30" s="21">
        <f t="shared" si="1"/>
        <v>0</v>
      </c>
      <c r="K30" s="21">
        <f t="shared" ref="K30:K34" si="4">J30+H30+F30</f>
        <v>0</v>
      </c>
    </row>
    <row r="31" spans="1:11" ht="15" customHeight="1" x14ac:dyDescent="0.2">
      <c r="A31" s="62"/>
      <c r="B31" s="41" t="s">
        <v>27</v>
      </c>
      <c r="C31" s="18" t="s">
        <v>13</v>
      </c>
      <c r="D31" s="19">
        <v>60</v>
      </c>
      <c r="E31" s="19"/>
      <c r="F31" s="20">
        <f t="shared" si="2"/>
        <v>0</v>
      </c>
      <c r="G31" s="19"/>
      <c r="H31" s="21">
        <f t="shared" si="0"/>
        <v>0</v>
      </c>
      <c r="I31" s="19"/>
      <c r="J31" s="21">
        <f t="shared" si="1"/>
        <v>0</v>
      </c>
      <c r="K31" s="21">
        <f t="shared" si="4"/>
        <v>0</v>
      </c>
    </row>
    <row r="32" spans="1:11" ht="15" customHeight="1" x14ac:dyDescent="0.2">
      <c r="A32" s="63"/>
      <c r="B32" s="41" t="s">
        <v>28</v>
      </c>
      <c r="C32" s="18" t="s">
        <v>13</v>
      </c>
      <c r="D32" s="19">
        <v>60</v>
      </c>
      <c r="E32" s="19"/>
      <c r="F32" s="20">
        <f t="shared" si="2"/>
        <v>0</v>
      </c>
      <c r="G32" s="19"/>
      <c r="H32" s="21">
        <f t="shared" si="0"/>
        <v>0</v>
      </c>
      <c r="I32" s="19"/>
      <c r="J32" s="21">
        <f t="shared" si="1"/>
        <v>0</v>
      </c>
      <c r="K32" s="21">
        <f t="shared" si="4"/>
        <v>0</v>
      </c>
    </row>
    <row r="33" spans="1:11" ht="15" customHeight="1" x14ac:dyDescent="0.2">
      <c r="A33" s="64"/>
      <c r="B33" s="41" t="s">
        <v>29</v>
      </c>
      <c r="C33" s="18" t="s">
        <v>13</v>
      </c>
      <c r="D33" s="19">
        <v>60</v>
      </c>
      <c r="E33" s="19"/>
      <c r="F33" s="20">
        <f t="shared" si="2"/>
        <v>0</v>
      </c>
      <c r="G33" s="19"/>
      <c r="H33" s="21">
        <f t="shared" si="0"/>
        <v>0</v>
      </c>
      <c r="I33" s="19"/>
      <c r="J33" s="21">
        <f t="shared" si="1"/>
        <v>0</v>
      </c>
      <c r="K33" s="21">
        <f t="shared" si="4"/>
        <v>0</v>
      </c>
    </row>
    <row r="34" spans="1:11" ht="15" customHeight="1" x14ac:dyDescent="0.2">
      <c r="A34" s="24"/>
      <c r="B34" s="41" t="s">
        <v>18</v>
      </c>
      <c r="C34" s="18" t="s">
        <v>19</v>
      </c>
      <c r="D34" s="19">
        <v>1</v>
      </c>
      <c r="E34" s="19"/>
      <c r="F34" s="20">
        <f t="shared" si="2"/>
        <v>0</v>
      </c>
      <c r="G34" s="19"/>
      <c r="H34" s="21">
        <f t="shared" si="0"/>
        <v>0</v>
      </c>
      <c r="I34" s="19"/>
      <c r="J34" s="21">
        <f t="shared" si="1"/>
        <v>0</v>
      </c>
      <c r="K34" s="21">
        <f t="shared" si="4"/>
        <v>0</v>
      </c>
    </row>
    <row r="35" spans="1:11" ht="15" customHeight="1" x14ac:dyDescent="0.2">
      <c r="A35" s="17"/>
      <c r="B35" s="42" t="s">
        <v>8</v>
      </c>
      <c r="C35" s="18"/>
      <c r="D35" s="19"/>
      <c r="E35" s="19"/>
      <c r="F35" s="20">
        <f t="shared" si="2"/>
        <v>0</v>
      </c>
      <c r="G35" s="19"/>
      <c r="H35" s="21">
        <f t="shared" si="0"/>
        <v>0</v>
      </c>
      <c r="I35" s="19"/>
      <c r="J35" s="21">
        <f t="shared" si="1"/>
        <v>0</v>
      </c>
      <c r="K35" s="23">
        <f>SUM(K30:K34)</f>
        <v>0</v>
      </c>
    </row>
    <row r="36" spans="1:11" ht="15" customHeight="1" x14ac:dyDescent="0.2">
      <c r="A36" s="17"/>
      <c r="B36" s="39" t="s">
        <v>30</v>
      </c>
      <c r="C36" s="18"/>
      <c r="D36" s="19"/>
      <c r="E36" s="19"/>
      <c r="F36" s="20">
        <f t="shared" si="2"/>
        <v>0</v>
      </c>
      <c r="G36" s="19"/>
      <c r="H36" s="21">
        <f t="shared" si="0"/>
        <v>0</v>
      </c>
      <c r="I36" s="19"/>
      <c r="J36" s="21">
        <f t="shared" si="1"/>
        <v>0</v>
      </c>
      <c r="K36" s="19"/>
    </row>
    <row r="37" spans="1:11" ht="15" customHeight="1" x14ac:dyDescent="0.2">
      <c r="A37" s="59">
        <v>1</v>
      </c>
      <c r="B37" s="41" t="s">
        <v>31</v>
      </c>
      <c r="C37" s="17" t="s">
        <v>13</v>
      </c>
      <c r="D37" s="20">
        <v>286</v>
      </c>
      <c r="E37" s="20"/>
      <c r="F37" s="20">
        <f t="shared" si="2"/>
        <v>0</v>
      </c>
      <c r="G37" s="20"/>
      <c r="H37" s="21">
        <f t="shared" si="0"/>
        <v>0</v>
      </c>
      <c r="I37" s="20"/>
      <c r="J37" s="21">
        <f t="shared" si="1"/>
        <v>0</v>
      </c>
      <c r="K37" s="20">
        <f t="shared" ref="K37:K44" si="5">J37+H37+F37</f>
        <v>0</v>
      </c>
    </row>
    <row r="38" spans="1:11" ht="15" customHeight="1" x14ac:dyDescent="0.2">
      <c r="A38" s="60"/>
      <c r="B38" s="41" t="s">
        <v>32</v>
      </c>
      <c r="C38" s="17" t="s">
        <v>13</v>
      </c>
      <c r="D38" s="20">
        <v>286</v>
      </c>
      <c r="E38" s="20"/>
      <c r="F38" s="20">
        <f t="shared" si="2"/>
        <v>0</v>
      </c>
      <c r="G38" s="20"/>
      <c r="H38" s="21">
        <f t="shared" si="0"/>
        <v>0</v>
      </c>
      <c r="I38" s="20"/>
      <c r="J38" s="21">
        <f t="shared" si="1"/>
        <v>0</v>
      </c>
      <c r="K38" s="20">
        <f t="shared" si="5"/>
        <v>0</v>
      </c>
    </row>
    <row r="39" spans="1:11" ht="15" customHeight="1" x14ac:dyDescent="0.2">
      <c r="A39" s="60"/>
      <c r="B39" s="41" t="s">
        <v>33</v>
      </c>
      <c r="C39" s="17" t="s">
        <v>13</v>
      </c>
      <c r="D39" s="20">
        <v>286</v>
      </c>
      <c r="E39" s="20"/>
      <c r="F39" s="20">
        <f t="shared" si="2"/>
        <v>0</v>
      </c>
      <c r="G39" s="20"/>
      <c r="H39" s="21">
        <f t="shared" si="0"/>
        <v>0</v>
      </c>
      <c r="I39" s="20"/>
      <c r="J39" s="21">
        <f t="shared" si="1"/>
        <v>0</v>
      </c>
      <c r="K39" s="20">
        <f t="shared" si="5"/>
        <v>0</v>
      </c>
    </row>
    <row r="40" spans="1:11" ht="15" customHeight="1" x14ac:dyDescent="0.2">
      <c r="A40" s="61"/>
      <c r="B40" s="41" t="s">
        <v>18</v>
      </c>
      <c r="C40" s="18" t="s">
        <v>19</v>
      </c>
      <c r="D40" s="19">
        <v>1</v>
      </c>
      <c r="E40" s="19"/>
      <c r="F40" s="20">
        <f t="shared" si="2"/>
        <v>0</v>
      </c>
      <c r="G40" s="19"/>
      <c r="H40" s="21">
        <f t="shared" si="0"/>
        <v>0</v>
      </c>
      <c r="I40" s="19"/>
      <c r="J40" s="21">
        <f t="shared" si="1"/>
        <v>0</v>
      </c>
      <c r="K40" s="20">
        <f t="shared" si="5"/>
        <v>0</v>
      </c>
    </row>
    <row r="41" spans="1:11" ht="15" customHeight="1" x14ac:dyDescent="0.2">
      <c r="A41" s="65">
        <v>2</v>
      </c>
      <c r="B41" s="41" t="s">
        <v>34</v>
      </c>
      <c r="C41" s="17" t="s">
        <v>13</v>
      </c>
      <c r="D41" s="20">
        <v>30</v>
      </c>
      <c r="E41" s="20"/>
      <c r="F41" s="20">
        <f t="shared" si="2"/>
        <v>0</v>
      </c>
      <c r="G41" s="20"/>
      <c r="H41" s="21">
        <f t="shared" si="0"/>
        <v>0</v>
      </c>
      <c r="I41" s="20"/>
      <c r="J41" s="21">
        <f t="shared" si="1"/>
        <v>0</v>
      </c>
      <c r="K41" s="20">
        <f t="shared" si="5"/>
        <v>0</v>
      </c>
    </row>
    <row r="42" spans="1:11" ht="15" customHeight="1" x14ac:dyDescent="0.2">
      <c r="A42" s="65"/>
      <c r="B42" s="41" t="s">
        <v>69</v>
      </c>
      <c r="C42" s="18" t="s">
        <v>13</v>
      </c>
      <c r="D42" s="19">
        <f>D41</f>
        <v>30</v>
      </c>
      <c r="E42" s="19"/>
      <c r="F42" s="20">
        <f t="shared" si="2"/>
        <v>0</v>
      </c>
      <c r="G42" s="19"/>
      <c r="H42" s="21">
        <f t="shared" si="0"/>
        <v>0</v>
      </c>
      <c r="I42" s="19"/>
      <c r="J42" s="21">
        <f t="shared" si="1"/>
        <v>0</v>
      </c>
      <c r="K42" s="20">
        <f t="shared" si="5"/>
        <v>0</v>
      </c>
    </row>
    <row r="43" spans="1:11" ht="15" customHeight="1" x14ac:dyDescent="0.2">
      <c r="A43" s="65"/>
      <c r="B43" s="41" t="s">
        <v>70</v>
      </c>
      <c r="C43" s="18" t="s">
        <v>13</v>
      </c>
      <c r="D43" s="19">
        <f>D41*1.05</f>
        <v>31.5</v>
      </c>
      <c r="E43" s="19"/>
      <c r="F43" s="20">
        <f t="shared" si="2"/>
        <v>0</v>
      </c>
      <c r="G43" s="19"/>
      <c r="H43" s="21">
        <f t="shared" si="0"/>
        <v>0</v>
      </c>
      <c r="I43" s="19"/>
      <c r="J43" s="21">
        <f t="shared" si="1"/>
        <v>0</v>
      </c>
      <c r="K43" s="20">
        <f t="shared" si="5"/>
        <v>0</v>
      </c>
    </row>
    <row r="44" spans="1:11" ht="15" customHeight="1" x14ac:dyDescent="0.2">
      <c r="A44" s="65"/>
      <c r="B44" s="41" t="s">
        <v>18</v>
      </c>
      <c r="C44" s="18" t="s">
        <v>19</v>
      </c>
      <c r="D44" s="19">
        <f>D41*0.02</f>
        <v>0.6</v>
      </c>
      <c r="E44" s="19"/>
      <c r="F44" s="20">
        <f t="shared" si="2"/>
        <v>0</v>
      </c>
      <c r="G44" s="19"/>
      <c r="H44" s="21">
        <f t="shared" si="0"/>
        <v>0</v>
      </c>
      <c r="I44" s="19"/>
      <c r="J44" s="21">
        <f t="shared" si="1"/>
        <v>0</v>
      </c>
      <c r="K44" s="20">
        <f t="shared" si="5"/>
        <v>0</v>
      </c>
    </row>
    <row r="45" spans="1:11" ht="15" customHeight="1" x14ac:dyDescent="0.2">
      <c r="A45" s="17"/>
      <c r="B45" s="42" t="s">
        <v>8</v>
      </c>
      <c r="C45" s="18"/>
      <c r="D45" s="19"/>
      <c r="E45" s="19"/>
      <c r="F45" s="20">
        <f t="shared" si="2"/>
        <v>0</v>
      </c>
      <c r="G45" s="19"/>
      <c r="H45" s="21">
        <f t="shared" si="0"/>
        <v>0</v>
      </c>
      <c r="I45" s="19"/>
      <c r="J45" s="21">
        <f t="shared" si="1"/>
        <v>0</v>
      </c>
      <c r="K45" s="23">
        <f>SUM(K37:K44)</f>
        <v>0</v>
      </c>
    </row>
    <row r="46" spans="1:11" ht="15" customHeight="1" x14ac:dyDescent="0.2">
      <c r="A46" s="17"/>
      <c r="B46" s="39" t="s">
        <v>35</v>
      </c>
      <c r="C46" s="18"/>
      <c r="D46" s="19"/>
      <c r="E46" s="19"/>
      <c r="F46" s="20">
        <f t="shared" si="2"/>
        <v>0</v>
      </c>
      <c r="G46" s="19"/>
      <c r="H46" s="21">
        <f t="shared" si="0"/>
        <v>0</v>
      </c>
      <c r="I46" s="19"/>
      <c r="J46" s="21">
        <f t="shared" si="1"/>
        <v>0</v>
      </c>
      <c r="K46" s="19"/>
    </row>
    <row r="47" spans="1:11" ht="25.5" x14ac:dyDescent="0.2">
      <c r="A47" s="59">
        <v>1</v>
      </c>
      <c r="B47" s="43" t="s">
        <v>36</v>
      </c>
      <c r="C47" s="16" t="s">
        <v>13</v>
      </c>
      <c r="D47" s="21">
        <v>270</v>
      </c>
      <c r="E47" s="21"/>
      <c r="F47" s="20">
        <f t="shared" si="2"/>
        <v>0</v>
      </c>
      <c r="G47" s="21"/>
      <c r="H47" s="21">
        <f t="shared" si="0"/>
        <v>0</v>
      </c>
      <c r="I47" s="21"/>
      <c r="J47" s="21">
        <f t="shared" si="1"/>
        <v>0</v>
      </c>
      <c r="K47" s="21">
        <f t="shared" ref="K47:K62" si="6">J47+H47+F47</f>
        <v>0</v>
      </c>
    </row>
    <row r="48" spans="1:11" ht="15" customHeight="1" x14ac:dyDescent="0.2">
      <c r="A48" s="60"/>
      <c r="B48" s="41" t="s">
        <v>37</v>
      </c>
      <c r="C48" s="18" t="s">
        <v>22</v>
      </c>
      <c r="D48" s="19">
        <f>D47*0.25</f>
        <v>67.5</v>
      </c>
      <c r="E48" s="19"/>
      <c r="F48" s="20">
        <f t="shared" si="2"/>
        <v>0</v>
      </c>
      <c r="G48" s="19"/>
      <c r="H48" s="21">
        <f t="shared" si="0"/>
        <v>0</v>
      </c>
      <c r="I48" s="19"/>
      <c r="J48" s="21">
        <f t="shared" si="1"/>
        <v>0</v>
      </c>
      <c r="K48" s="21">
        <f t="shared" si="6"/>
        <v>0</v>
      </c>
    </row>
    <row r="49" spans="1:11" ht="15" customHeight="1" x14ac:dyDescent="0.2">
      <c r="A49" s="60"/>
      <c r="B49" s="41" t="s">
        <v>38</v>
      </c>
      <c r="C49" s="18" t="s">
        <v>22</v>
      </c>
      <c r="D49" s="19">
        <f>D47*0.4</f>
        <v>108</v>
      </c>
      <c r="E49" s="19"/>
      <c r="F49" s="20">
        <f t="shared" si="2"/>
        <v>0</v>
      </c>
      <c r="G49" s="19"/>
      <c r="H49" s="21">
        <f t="shared" si="0"/>
        <v>0</v>
      </c>
      <c r="I49" s="19"/>
      <c r="J49" s="21">
        <f t="shared" si="1"/>
        <v>0</v>
      </c>
      <c r="K49" s="21">
        <f t="shared" si="6"/>
        <v>0</v>
      </c>
    </row>
    <row r="50" spans="1:11" ht="15" customHeight="1" x14ac:dyDescent="0.2">
      <c r="A50" s="60"/>
      <c r="B50" s="41" t="s">
        <v>39</v>
      </c>
      <c r="C50" s="18" t="s">
        <v>13</v>
      </c>
      <c r="D50" s="19">
        <f>D47*0.009</f>
        <v>2.4299999999999997</v>
      </c>
      <c r="E50" s="19"/>
      <c r="F50" s="20">
        <f t="shared" si="2"/>
        <v>0</v>
      </c>
      <c r="G50" s="19"/>
      <c r="H50" s="21">
        <f t="shared" si="0"/>
        <v>0</v>
      </c>
      <c r="I50" s="19"/>
      <c r="J50" s="21">
        <f t="shared" si="1"/>
        <v>0</v>
      </c>
      <c r="K50" s="21">
        <f t="shared" si="6"/>
        <v>0</v>
      </c>
    </row>
    <row r="51" spans="1:11" ht="15" customHeight="1" x14ac:dyDescent="0.2">
      <c r="A51" s="60"/>
      <c r="B51" s="41" t="s">
        <v>40</v>
      </c>
      <c r="C51" s="18" t="s">
        <v>24</v>
      </c>
      <c r="D51" s="19">
        <f>D47*0.4</f>
        <v>108</v>
      </c>
      <c r="E51" s="19"/>
      <c r="F51" s="20">
        <f t="shared" si="2"/>
        <v>0</v>
      </c>
      <c r="G51" s="19"/>
      <c r="H51" s="21">
        <f t="shared" si="0"/>
        <v>0</v>
      </c>
      <c r="I51" s="19"/>
      <c r="J51" s="21">
        <f t="shared" si="1"/>
        <v>0</v>
      </c>
      <c r="K51" s="21">
        <f t="shared" si="6"/>
        <v>0</v>
      </c>
    </row>
    <row r="52" spans="1:11" ht="15" customHeight="1" x14ac:dyDescent="0.2">
      <c r="A52" s="60"/>
      <c r="B52" s="41" t="s">
        <v>41</v>
      </c>
      <c r="C52" s="18" t="s">
        <v>24</v>
      </c>
      <c r="D52" s="19">
        <f>D47*0.25</f>
        <v>67.5</v>
      </c>
      <c r="E52" s="19"/>
      <c r="F52" s="20">
        <f t="shared" si="2"/>
        <v>0</v>
      </c>
      <c r="G52" s="19"/>
      <c r="H52" s="21">
        <f t="shared" si="0"/>
        <v>0</v>
      </c>
      <c r="I52" s="19"/>
      <c r="J52" s="21">
        <f t="shared" si="1"/>
        <v>0</v>
      </c>
      <c r="K52" s="21">
        <f t="shared" si="6"/>
        <v>0</v>
      </c>
    </row>
    <row r="53" spans="1:11" ht="15" customHeight="1" x14ac:dyDescent="0.2">
      <c r="A53" s="61"/>
      <c r="B53" s="41" t="s">
        <v>18</v>
      </c>
      <c r="C53" s="18" t="s">
        <v>19</v>
      </c>
      <c r="D53" s="19">
        <f>D47*0.007</f>
        <v>1.8900000000000001</v>
      </c>
      <c r="E53" s="19"/>
      <c r="F53" s="20">
        <f t="shared" si="2"/>
        <v>0</v>
      </c>
      <c r="G53" s="19"/>
      <c r="H53" s="21">
        <f t="shared" si="0"/>
        <v>0</v>
      </c>
      <c r="I53" s="19"/>
      <c r="J53" s="21">
        <f t="shared" si="1"/>
        <v>0</v>
      </c>
      <c r="K53" s="21">
        <f t="shared" si="6"/>
        <v>0</v>
      </c>
    </row>
    <row r="54" spans="1:11" ht="25.5" x14ac:dyDescent="0.2">
      <c r="A54" s="59">
        <v>2</v>
      </c>
      <c r="B54" s="43" t="s">
        <v>42</v>
      </c>
      <c r="C54" s="16" t="s">
        <v>13</v>
      </c>
      <c r="D54" s="21">
        <v>178</v>
      </c>
      <c r="E54" s="21"/>
      <c r="F54" s="20">
        <f t="shared" si="2"/>
        <v>0</v>
      </c>
      <c r="G54" s="21"/>
      <c r="H54" s="21">
        <f t="shared" si="0"/>
        <v>0</v>
      </c>
      <c r="I54" s="26"/>
      <c r="J54" s="21">
        <f t="shared" si="1"/>
        <v>0</v>
      </c>
      <c r="K54" s="21">
        <f t="shared" si="6"/>
        <v>0</v>
      </c>
    </row>
    <row r="55" spans="1:11" ht="15" customHeight="1" x14ac:dyDescent="0.2">
      <c r="A55" s="60"/>
      <c r="B55" s="41" t="s">
        <v>43</v>
      </c>
      <c r="C55" s="18" t="s">
        <v>22</v>
      </c>
      <c r="D55" s="19">
        <f>D54*0.25</f>
        <v>44.5</v>
      </c>
      <c r="E55" s="19"/>
      <c r="F55" s="20">
        <f t="shared" si="2"/>
        <v>0</v>
      </c>
      <c r="G55" s="19"/>
      <c r="H55" s="21">
        <f t="shared" si="0"/>
        <v>0</v>
      </c>
      <c r="I55" s="19"/>
      <c r="J55" s="21">
        <f t="shared" si="1"/>
        <v>0</v>
      </c>
      <c r="K55" s="21">
        <f t="shared" si="6"/>
        <v>0</v>
      </c>
    </row>
    <row r="56" spans="1:11" ht="15" customHeight="1" x14ac:dyDescent="0.2">
      <c r="A56" s="60"/>
      <c r="B56" s="41" t="s">
        <v>44</v>
      </c>
      <c r="C56" s="18" t="s">
        <v>22</v>
      </c>
      <c r="D56" s="19">
        <f>D54*0.4</f>
        <v>71.2</v>
      </c>
      <c r="E56" s="19"/>
      <c r="F56" s="20">
        <f t="shared" si="2"/>
        <v>0</v>
      </c>
      <c r="G56" s="19"/>
      <c r="H56" s="21">
        <f t="shared" si="0"/>
        <v>0</v>
      </c>
      <c r="I56" s="19"/>
      <c r="J56" s="21">
        <f t="shared" si="1"/>
        <v>0</v>
      </c>
      <c r="K56" s="21">
        <f t="shared" si="6"/>
        <v>0</v>
      </c>
    </row>
    <row r="57" spans="1:11" ht="15" customHeight="1" x14ac:dyDescent="0.2">
      <c r="A57" s="60"/>
      <c r="B57" s="41" t="s">
        <v>45</v>
      </c>
      <c r="C57" s="18" t="s">
        <v>13</v>
      </c>
      <c r="D57" s="19">
        <f>D54*0.009</f>
        <v>1.6019999999999999</v>
      </c>
      <c r="E57" s="19"/>
      <c r="F57" s="20">
        <f t="shared" si="2"/>
        <v>0</v>
      </c>
      <c r="G57" s="19"/>
      <c r="H57" s="21">
        <f t="shared" si="0"/>
        <v>0</v>
      </c>
      <c r="I57" s="19"/>
      <c r="J57" s="21">
        <f t="shared" si="1"/>
        <v>0</v>
      </c>
      <c r="K57" s="21">
        <f t="shared" si="6"/>
        <v>0</v>
      </c>
    </row>
    <row r="58" spans="1:11" ht="15" customHeight="1" x14ac:dyDescent="0.2">
      <c r="A58" s="61"/>
      <c r="B58" s="41" t="s">
        <v>18</v>
      </c>
      <c r="C58" s="18" t="s">
        <v>19</v>
      </c>
      <c r="D58" s="19"/>
      <c r="E58" s="19"/>
      <c r="F58" s="20">
        <f t="shared" si="2"/>
        <v>0</v>
      </c>
      <c r="G58" s="19"/>
      <c r="H58" s="21">
        <f t="shared" si="0"/>
        <v>0</v>
      </c>
      <c r="I58" s="19"/>
      <c r="J58" s="21">
        <f t="shared" si="1"/>
        <v>0</v>
      </c>
      <c r="K58" s="21">
        <f t="shared" si="6"/>
        <v>0</v>
      </c>
    </row>
    <row r="59" spans="1:11" ht="15" customHeight="1" x14ac:dyDescent="0.2">
      <c r="A59" s="27">
        <v>3</v>
      </c>
      <c r="B59" s="41" t="s">
        <v>46</v>
      </c>
      <c r="C59" s="18" t="s">
        <v>13</v>
      </c>
      <c r="D59" s="19">
        <v>34</v>
      </c>
      <c r="E59" s="19"/>
      <c r="F59" s="20">
        <f t="shared" si="2"/>
        <v>0</v>
      </c>
      <c r="G59" s="19"/>
      <c r="H59" s="21">
        <f t="shared" si="0"/>
        <v>0</v>
      </c>
      <c r="I59" s="19"/>
      <c r="J59" s="21">
        <f t="shared" si="1"/>
        <v>0</v>
      </c>
      <c r="K59" s="21">
        <f t="shared" si="6"/>
        <v>0</v>
      </c>
    </row>
    <row r="60" spans="1:11" ht="15" customHeight="1" x14ac:dyDescent="0.2">
      <c r="A60" s="27"/>
      <c r="B60" s="41" t="s">
        <v>47</v>
      </c>
      <c r="C60" s="17" t="s">
        <v>13</v>
      </c>
      <c r="D60" s="20">
        <v>37</v>
      </c>
      <c r="E60" s="20"/>
      <c r="F60" s="20">
        <f t="shared" si="2"/>
        <v>0</v>
      </c>
      <c r="G60" s="20"/>
      <c r="H60" s="21">
        <f t="shared" si="0"/>
        <v>0</v>
      </c>
      <c r="I60" s="20"/>
      <c r="J60" s="21">
        <f t="shared" si="1"/>
        <v>0</v>
      </c>
      <c r="K60" s="21">
        <f t="shared" si="6"/>
        <v>0</v>
      </c>
    </row>
    <row r="61" spans="1:11" ht="15" customHeight="1" x14ac:dyDescent="0.2">
      <c r="A61" s="27"/>
      <c r="B61" s="41" t="s">
        <v>48</v>
      </c>
      <c r="C61" s="17" t="s">
        <v>22</v>
      </c>
      <c r="D61" s="20">
        <f>D59*0.15</f>
        <v>5.0999999999999996</v>
      </c>
      <c r="E61" s="20"/>
      <c r="F61" s="20">
        <f t="shared" si="2"/>
        <v>0</v>
      </c>
      <c r="G61" s="20"/>
      <c r="H61" s="21">
        <f t="shared" si="0"/>
        <v>0</v>
      </c>
      <c r="I61" s="28"/>
      <c r="J61" s="21">
        <f t="shared" si="1"/>
        <v>0</v>
      </c>
      <c r="K61" s="21">
        <f t="shared" si="6"/>
        <v>0</v>
      </c>
    </row>
    <row r="62" spans="1:11" ht="15" customHeight="1" x14ac:dyDescent="0.2">
      <c r="A62" s="27"/>
      <c r="B62" s="41" t="s">
        <v>18</v>
      </c>
      <c r="C62" s="18" t="s">
        <v>19</v>
      </c>
      <c r="D62" s="19">
        <v>1</v>
      </c>
      <c r="E62" s="19"/>
      <c r="F62" s="20">
        <f t="shared" si="2"/>
        <v>0</v>
      </c>
      <c r="G62" s="19"/>
      <c r="H62" s="21">
        <f t="shared" si="0"/>
        <v>0</v>
      </c>
      <c r="I62" s="19"/>
      <c r="J62" s="21">
        <f t="shared" si="1"/>
        <v>0</v>
      </c>
      <c r="K62" s="21">
        <f t="shared" si="6"/>
        <v>0</v>
      </c>
    </row>
    <row r="63" spans="1:11" ht="15" customHeight="1" x14ac:dyDescent="0.2">
      <c r="A63" s="17"/>
      <c r="B63" s="42" t="s">
        <v>8</v>
      </c>
      <c r="C63" s="18"/>
      <c r="D63" s="19"/>
      <c r="E63" s="19"/>
      <c r="F63" s="20">
        <f t="shared" si="2"/>
        <v>0</v>
      </c>
      <c r="G63" s="19"/>
      <c r="H63" s="21">
        <f t="shared" si="0"/>
        <v>0</v>
      </c>
      <c r="I63" s="19"/>
      <c r="J63" s="21">
        <f t="shared" si="1"/>
        <v>0</v>
      </c>
      <c r="K63" s="23">
        <f>SUM(K47:K62)</f>
        <v>0</v>
      </c>
    </row>
    <row r="64" spans="1:11" ht="15" customHeight="1" x14ac:dyDescent="0.2">
      <c r="A64" s="17"/>
      <c r="B64" s="39" t="s">
        <v>49</v>
      </c>
      <c r="C64" s="18"/>
      <c r="D64" s="19"/>
      <c r="E64" s="19"/>
      <c r="F64" s="20">
        <f t="shared" si="2"/>
        <v>0</v>
      </c>
      <c r="G64" s="19"/>
      <c r="H64" s="21">
        <f t="shared" si="0"/>
        <v>0</v>
      </c>
      <c r="I64" s="19"/>
      <c r="J64" s="21">
        <f t="shared" si="1"/>
        <v>0</v>
      </c>
      <c r="K64" s="19"/>
    </row>
    <row r="65" spans="1:11" ht="15" customHeight="1" x14ac:dyDescent="0.2">
      <c r="A65" s="17">
        <v>1</v>
      </c>
      <c r="B65" s="40" t="s">
        <v>50</v>
      </c>
      <c r="C65" s="16" t="s">
        <v>13</v>
      </c>
      <c r="D65" s="21">
        <v>54</v>
      </c>
      <c r="E65" s="21"/>
      <c r="F65" s="20">
        <f t="shared" si="2"/>
        <v>0</v>
      </c>
      <c r="G65" s="21"/>
      <c r="H65" s="21">
        <f t="shared" si="0"/>
        <v>0</v>
      </c>
      <c r="I65" s="21"/>
      <c r="J65" s="21">
        <f t="shared" si="1"/>
        <v>0</v>
      </c>
      <c r="K65" s="29">
        <f t="shared" ref="K65:K73" si="7">J65+H65+F65</f>
        <v>0</v>
      </c>
    </row>
    <row r="66" spans="1:11" ht="15" customHeight="1" x14ac:dyDescent="0.2">
      <c r="A66" s="17"/>
      <c r="B66" s="44" t="s">
        <v>51</v>
      </c>
      <c r="C66" s="16"/>
      <c r="D66" s="21"/>
      <c r="E66" s="21"/>
      <c r="F66" s="20">
        <f t="shared" si="2"/>
        <v>0</v>
      </c>
      <c r="G66" s="21"/>
      <c r="H66" s="21">
        <f t="shared" si="0"/>
        <v>0</v>
      </c>
      <c r="I66" s="21"/>
      <c r="J66" s="21">
        <f t="shared" si="1"/>
        <v>0</v>
      </c>
      <c r="K66" s="21"/>
    </row>
    <row r="67" spans="1:11" ht="12.75" x14ac:dyDescent="0.2">
      <c r="A67" s="17">
        <v>1</v>
      </c>
      <c r="B67" s="41" t="s">
        <v>52</v>
      </c>
      <c r="C67" s="17" t="s">
        <v>53</v>
      </c>
      <c r="D67" s="30">
        <v>58</v>
      </c>
      <c r="E67" s="30"/>
      <c r="F67" s="20">
        <f t="shared" si="2"/>
        <v>0</v>
      </c>
      <c r="G67" s="30"/>
      <c r="H67" s="21">
        <f t="shared" si="0"/>
        <v>0</v>
      </c>
      <c r="I67" s="20"/>
      <c r="J67" s="21">
        <f t="shared" si="1"/>
        <v>0</v>
      </c>
      <c r="K67" s="20">
        <f t="shared" si="7"/>
        <v>0</v>
      </c>
    </row>
    <row r="68" spans="1:11" ht="25.5" x14ac:dyDescent="0.2">
      <c r="A68" s="17">
        <v>2</v>
      </c>
      <c r="B68" s="40" t="s">
        <v>71</v>
      </c>
      <c r="C68" s="16" t="s">
        <v>54</v>
      </c>
      <c r="D68" s="21">
        <v>45</v>
      </c>
      <c r="E68" s="31"/>
      <c r="F68" s="20">
        <f t="shared" si="2"/>
        <v>0</v>
      </c>
      <c r="G68" s="31"/>
      <c r="H68" s="21">
        <f t="shared" si="0"/>
        <v>0</v>
      </c>
      <c r="I68" s="21"/>
      <c r="J68" s="21">
        <f t="shared" si="1"/>
        <v>0</v>
      </c>
      <c r="K68" s="20">
        <f t="shared" si="7"/>
        <v>0</v>
      </c>
    </row>
    <row r="69" spans="1:11" ht="51" x14ac:dyDescent="0.2">
      <c r="A69" s="17">
        <v>3</v>
      </c>
      <c r="B69" s="43" t="s">
        <v>55</v>
      </c>
      <c r="C69" s="17" t="s">
        <v>24</v>
      </c>
      <c r="D69" s="30">
        <v>14</v>
      </c>
      <c r="E69" s="30"/>
      <c r="F69" s="20">
        <f t="shared" si="2"/>
        <v>0</v>
      </c>
      <c r="G69" s="30"/>
      <c r="H69" s="21">
        <f t="shared" si="0"/>
        <v>0</v>
      </c>
      <c r="I69" s="20"/>
      <c r="J69" s="21">
        <f t="shared" si="1"/>
        <v>0</v>
      </c>
      <c r="K69" s="20">
        <f t="shared" si="7"/>
        <v>0</v>
      </c>
    </row>
    <row r="70" spans="1:11" ht="25.5" x14ac:dyDescent="0.2">
      <c r="A70" s="17">
        <v>4</v>
      </c>
      <c r="B70" s="43" t="s">
        <v>56</v>
      </c>
      <c r="C70" s="17" t="s">
        <v>24</v>
      </c>
      <c r="D70" s="30">
        <v>14</v>
      </c>
      <c r="E70" s="30"/>
      <c r="F70" s="20">
        <f t="shared" si="2"/>
        <v>0</v>
      </c>
      <c r="G70" s="30"/>
      <c r="H70" s="21">
        <f t="shared" si="0"/>
        <v>0</v>
      </c>
      <c r="I70" s="20"/>
      <c r="J70" s="21">
        <f t="shared" si="1"/>
        <v>0</v>
      </c>
      <c r="K70" s="20">
        <f t="shared" si="7"/>
        <v>0</v>
      </c>
    </row>
    <row r="71" spans="1:11" ht="15" customHeight="1" x14ac:dyDescent="0.2">
      <c r="A71" s="17">
        <v>5</v>
      </c>
      <c r="B71" s="41" t="s">
        <v>57</v>
      </c>
      <c r="C71" s="17" t="s">
        <v>53</v>
      </c>
      <c r="D71" s="30">
        <v>15</v>
      </c>
      <c r="E71" s="30"/>
      <c r="F71" s="20">
        <f t="shared" si="2"/>
        <v>0</v>
      </c>
      <c r="G71" s="30"/>
      <c r="H71" s="21">
        <f t="shared" si="0"/>
        <v>0</v>
      </c>
      <c r="I71" s="20"/>
      <c r="J71" s="21">
        <f t="shared" si="1"/>
        <v>0</v>
      </c>
      <c r="K71" s="20">
        <f t="shared" si="7"/>
        <v>0</v>
      </c>
    </row>
    <row r="72" spans="1:11" ht="15" customHeight="1" x14ac:dyDescent="0.2">
      <c r="A72" s="17">
        <v>6</v>
      </c>
      <c r="B72" s="41" t="s">
        <v>58</v>
      </c>
      <c r="C72" s="17" t="s">
        <v>19</v>
      </c>
      <c r="D72" s="30">
        <v>1</v>
      </c>
      <c r="E72" s="30"/>
      <c r="F72" s="20">
        <f t="shared" si="2"/>
        <v>0</v>
      </c>
      <c r="G72" s="30"/>
      <c r="H72" s="21">
        <f t="shared" si="0"/>
        <v>0</v>
      </c>
      <c r="I72" s="30"/>
      <c r="J72" s="21">
        <f t="shared" si="1"/>
        <v>0</v>
      </c>
      <c r="K72" s="20">
        <f t="shared" si="7"/>
        <v>0</v>
      </c>
    </row>
    <row r="73" spans="1:11" ht="15" customHeight="1" x14ac:dyDescent="0.2">
      <c r="A73" s="24"/>
      <c r="B73" s="41" t="s">
        <v>18</v>
      </c>
      <c r="C73" s="18" t="s">
        <v>19</v>
      </c>
      <c r="D73" s="19">
        <v>1</v>
      </c>
      <c r="E73" s="19"/>
      <c r="F73" s="20">
        <f t="shared" si="2"/>
        <v>0</v>
      </c>
      <c r="G73" s="19"/>
      <c r="H73" s="21">
        <f t="shared" si="0"/>
        <v>0</v>
      </c>
      <c r="I73" s="19"/>
      <c r="J73" s="21">
        <f t="shared" si="1"/>
        <v>0</v>
      </c>
      <c r="K73" s="20">
        <f t="shared" si="7"/>
        <v>0</v>
      </c>
    </row>
    <row r="74" spans="1:11" ht="15" customHeight="1" x14ac:dyDescent="0.2">
      <c r="A74" s="17"/>
      <c r="B74" s="41" t="s">
        <v>8</v>
      </c>
      <c r="C74" s="18"/>
      <c r="D74" s="19"/>
      <c r="E74" s="19"/>
      <c r="F74" s="20">
        <f t="shared" si="2"/>
        <v>0</v>
      </c>
      <c r="G74" s="19"/>
      <c r="H74" s="21">
        <f t="shared" si="0"/>
        <v>0</v>
      </c>
      <c r="I74" s="19"/>
      <c r="J74" s="21">
        <f t="shared" si="1"/>
        <v>0</v>
      </c>
      <c r="K74" s="23">
        <f>SUM(K67:K73)</f>
        <v>0</v>
      </c>
    </row>
    <row r="75" spans="1:11" ht="15" customHeight="1" x14ac:dyDescent="0.2">
      <c r="A75" s="25"/>
      <c r="B75" s="41" t="s">
        <v>59</v>
      </c>
      <c r="C75" s="22"/>
      <c r="D75" s="32"/>
      <c r="E75" s="22"/>
      <c r="F75" s="20">
        <f>SUM(F17:F74)</f>
        <v>0</v>
      </c>
      <c r="G75" s="22"/>
      <c r="H75" s="32">
        <f>SUM(H16:H74)</f>
        <v>0</v>
      </c>
      <c r="I75" s="22"/>
      <c r="J75" s="32">
        <f>SUM(J16:J74)</f>
        <v>0</v>
      </c>
      <c r="K75" s="33">
        <f>K74+K65+K63+K45+K35+K28</f>
        <v>0</v>
      </c>
    </row>
    <row r="76" spans="1:11" ht="15" customHeight="1" x14ac:dyDescent="0.2">
      <c r="A76" s="25"/>
      <c r="B76" s="45" t="s">
        <v>60</v>
      </c>
      <c r="C76" s="34"/>
      <c r="D76" s="32"/>
      <c r="E76" s="22"/>
      <c r="F76" s="32"/>
      <c r="G76" s="32"/>
      <c r="H76" s="32"/>
      <c r="I76" s="32"/>
      <c r="J76" s="22"/>
      <c r="K76" s="19">
        <f>F75*C76</f>
        <v>0</v>
      </c>
    </row>
    <row r="77" spans="1:11" ht="15" customHeight="1" x14ac:dyDescent="0.2">
      <c r="A77" s="25"/>
      <c r="B77" s="45" t="s">
        <v>8</v>
      </c>
      <c r="C77" s="17"/>
      <c r="D77" s="32"/>
      <c r="E77" s="22"/>
      <c r="F77" s="22"/>
      <c r="G77" s="32"/>
      <c r="H77" s="32"/>
      <c r="I77" s="32"/>
      <c r="J77" s="22"/>
      <c r="K77" s="35">
        <f>K76+K75</f>
        <v>0</v>
      </c>
    </row>
    <row r="78" spans="1:11" ht="15" customHeight="1" x14ac:dyDescent="0.2">
      <c r="A78" s="6"/>
      <c r="B78" s="46" t="s">
        <v>61</v>
      </c>
      <c r="C78" s="5"/>
      <c r="D78" s="2"/>
      <c r="E78" s="3"/>
      <c r="F78" s="3"/>
      <c r="G78" s="2"/>
      <c r="H78" s="2"/>
      <c r="I78" s="2"/>
      <c r="J78" s="3"/>
      <c r="K78" s="4">
        <f>K77*C78</f>
        <v>0</v>
      </c>
    </row>
    <row r="79" spans="1:11" ht="15" customHeight="1" x14ac:dyDescent="0.2">
      <c r="A79" s="6"/>
      <c r="B79" s="46" t="s">
        <v>8</v>
      </c>
      <c r="C79" s="1"/>
      <c r="D79" s="2"/>
      <c r="E79" s="3"/>
      <c r="F79" s="3"/>
      <c r="G79" s="2"/>
      <c r="H79" s="2"/>
      <c r="I79" s="2"/>
      <c r="J79" s="3"/>
      <c r="K79" s="4">
        <f>K78+K77</f>
        <v>0</v>
      </c>
    </row>
    <row r="80" spans="1:11" ht="15" customHeight="1" x14ac:dyDescent="0.2">
      <c r="A80" s="6"/>
      <c r="B80" s="46" t="s">
        <v>62</v>
      </c>
      <c r="C80" s="5"/>
      <c r="D80" s="2"/>
      <c r="E80" s="3"/>
      <c r="F80" s="3"/>
      <c r="G80" s="2"/>
      <c r="H80" s="2"/>
      <c r="I80" s="2"/>
      <c r="J80" s="3"/>
      <c r="K80" s="4">
        <f>K79*C80</f>
        <v>0</v>
      </c>
    </row>
    <row r="81" spans="1:11" ht="15" customHeight="1" x14ac:dyDescent="0.2">
      <c r="A81" s="13"/>
      <c r="B81" s="46" t="s">
        <v>8</v>
      </c>
      <c r="C81" s="1"/>
      <c r="D81" s="2"/>
      <c r="E81" s="3"/>
      <c r="F81" s="3"/>
      <c r="G81" s="2"/>
      <c r="H81" s="2"/>
      <c r="I81" s="2"/>
      <c r="J81" s="3"/>
      <c r="K81" s="4">
        <f>K80+K79</f>
        <v>0</v>
      </c>
    </row>
    <row r="82" spans="1:11" ht="15" customHeight="1" x14ac:dyDescent="0.2">
      <c r="A82" s="13"/>
      <c r="B82" s="46" t="s">
        <v>63</v>
      </c>
      <c r="C82" s="5"/>
      <c r="D82" s="2"/>
      <c r="E82" s="3"/>
      <c r="F82" s="3"/>
      <c r="G82" s="2"/>
      <c r="H82" s="2"/>
      <c r="I82" s="2"/>
      <c r="J82" s="3"/>
      <c r="K82" s="4">
        <f>K81*C82</f>
        <v>0</v>
      </c>
    </row>
    <row r="83" spans="1:11" ht="15" customHeight="1" x14ac:dyDescent="0.2">
      <c r="A83" s="13"/>
      <c r="B83" s="46" t="s">
        <v>8</v>
      </c>
      <c r="C83" s="1"/>
      <c r="D83" s="2"/>
      <c r="E83" s="3"/>
      <c r="F83" s="3"/>
      <c r="G83" s="2"/>
      <c r="H83" s="2"/>
      <c r="I83" s="2"/>
      <c r="J83" s="3"/>
      <c r="K83" s="4">
        <f>K82+K81</f>
        <v>0</v>
      </c>
    </row>
    <row r="84" spans="1:11" ht="15" customHeight="1" x14ac:dyDescent="0.2">
      <c r="A84" s="6"/>
      <c r="B84" s="47" t="s">
        <v>64</v>
      </c>
      <c r="C84" s="7">
        <v>0.18</v>
      </c>
      <c r="D84" s="8"/>
      <c r="E84" s="6"/>
      <c r="F84" s="6"/>
      <c r="G84" s="6"/>
      <c r="H84" s="6"/>
      <c r="I84" s="6"/>
      <c r="J84" s="6"/>
      <c r="K84" s="9">
        <f>K83*C84</f>
        <v>0</v>
      </c>
    </row>
    <row r="85" spans="1:11" ht="15" customHeight="1" x14ac:dyDescent="0.2">
      <c r="A85" s="14"/>
      <c r="B85" s="48" t="s">
        <v>65</v>
      </c>
      <c r="C85" s="10"/>
      <c r="D85" s="10"/>
      <c r="E85" s="10"/>
      <c r="F85" s="10"/>
      <c r="G85" s="10"/>
      <c r="H85" s="10"/>
      <c r="I85" s="11"/>
      <c r="J85" s="11"/>
      <c r="K85" s="12">
        <f>K84+K83</f>
        <v>0</v>
      </c>
    </row>
    <row r="90" spans="1:11" ht="15" customHeight="1" x14ac:dyDescent="0.2">
      <c r="B90" s="54" t="s">
        <v>85</v>
      </c>
    </row>
    <row r="91" spans="1:11" ht="15" customHeight="1" x14ac:dyDescent="0.2">
      <c r="B91" s="55"/>
      <c r="C91" s="56"/>
    </row>
    <row r="92" spans="1:11" ht="15" customHeight="1" x14ac:dyDescent="0.2">
      <c r="B92" s="55"/>
      <c r="C92" s="56"/>
    </row>
    <row r="93" spans="1:11" ht="15" customHeight="1" x14ac:dyDescent="0.2">
      <c r="B93" s="57" t="s">
        <v>86</v>
      </c>
      <c r="C93" s="56"/>
      <c r="J93" s="54" t="s">
        <v>87</v>
      </c>
      <c r="K93" s="57"/>
    </row>
    <row r="94" spans="1:11" ht="15" customHeight="1" x14ac:dyDescent="0.2">
      <c r="B94" s="50"/>
      <c r="C94" s="56"/>
    </row>
    <row r="95" spans="1:11" ht="15" customHeight="1" x14ac:dyDescent="0.2">
      <c r="B95" s="36"/>
      <c r="C95" s="56"/>
    </row>
    <row r="96" spans="1:11" ht="15" customHeight="1" x14ac:dyDescent="0.2">
      <c r="B96" s="57"/>
      <c r="C96" s="56"/>
    </row>
    <row r="97" spans="2:3" ht="15" customHeight="1" x14ac:dyDescent="0.2">
      <c r="B97" s="58" t="s">
        <v>88</v>
      </c>
      <c r="C97" s="56"/>
    </row>
  </sheetData>
  <mergeCells count="22">
    <mergeCell ref="K11:K12"/>
    <mergeCell ref="C2:J2"/>
    <mergeCell ref="C4:J4"/>
    <mergeCell ref="C5:J5"/>
    <mergeCell ref="C3:J3"/>
    <mergeCell ref="B8:K8"/>
    <mergeCell ref="G11:H11"/>
    <mergeCell ref="I11:J11"/>
    <mergeCell ref="E10:J10"/>
    <mergeCell ref="A11:A12"/>
    <mergeCell ref="B11:B12"/>
    <mergeCell ref="C11:C12"/>
    <mergeCell ref="D11:D12"/>
    <mergeCell ref="E11:F11"/>
    <mergeCell ref="A47:A53"/>
    <mergeCell ref="A54:A58"/>
    <mergeCell ref="A16:A19"/>
    <mergeCell ref="A20:A23"/>
    <mergeCell ref="A24:A27"/>
    <mergeCell ref="A31:A33"/>
    <mergeCell ref="A37:A40"/>
    <mergeCell ref="A41:A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თავფურცელი</vt:lpstr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2019-08-30T13:39:59Z</dcterms:modified>
</cp:coreProperties>
</file>